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k\Documents\OC Clients\SaaS Capital\Debt Options\"/>
    </mc:Choice>
  </mc:AlternateContent>
  <bookViews>
    <workbookView xWindow="0" yWindow="0" windowWidth="28800" windowHeight="13275"/>
  </bookViews>
  <sheets>
    <sheet name="5 year royalty model" sheetId="1" r:id="rId1"/>
  </sheets>
  <calcPr calcId="171027"/>
</workbook>
</file>

<file path=xl/calcChain.xml><?xml version="1.0" encoding="utf-8"?>
<calcChain xmlns="http://schemas.openxmlformats.org/spreadsheetml/2006/main">
  <c r="D11" i="1" l="1"/>
  <c r="D8" i="1"/>
  <c r="C11" i="1"/>
  <c r="D12" i="1" s="1"/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D13" i="1" l="1"/>
  <c r="D14" i="1" s="1"/>
  <c r="D15" i="1"/>
  <c r="D16" i="1" s="1"/>
  <c r="D17" i="1" l="1"/>
  <c r="D18" i="1" s="1"/>
  <c r="D19" i="1" l="1"/>
  <c r="D20" i="1" s="1"/>
  <c r="D21" i="1" l="1"/>
  <c r="D22" i="1" s="1"/>
  <c r="D23" i="1" l="1"/>
  <c r="D24" i="1" s="1"/>
  <c r="D25" i="1" l="1"/>
  <c r="D26" i="1" s="1"/>
  <c r="D27" i="1" l="1"/>
  <c r="D28" i="1" s="1"/>
  <c r="D29" i="1" s="1"/>
  <c r="D30" i="1" l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G3" i="1" l="1"/>
  <c r="G2" i="1"/>
</calcChain>
</file>

<file path=xl/sharedStrings.xml><?xml version="1.0" encoding="utf-8"?>
<sst xmlns="http://schemas.openxmlformats.org/spreadsheetml/2006/main" count="15" uniqueCount="15">
  <si>
    <t>MRR</t>
  </si>
  <si>
    <t>Growth Rate (Annual)</t>
  </si>
  <si>
    <t>RL Rate</t>
  </si>
  <si>
    <t>Return Cap</t>
  </si>
  <si>
    <t>Term (months)</t>
  </si>
  <si>
    <t>Return Total</t>
  </si>
  <si>
    <t>Beginning MRR</t>
  </si>
  <si>
    <t>Royalty Debt Payments</t>
  </si>
  <si>
    <t>Loan Amount</t>
  </si>
  <si>
    <t>INPUTS:</t>
  </si>
  <si>
    <t>OUTPUT:</t>
  </si>
  <si>
    <t>&lt;-- if loan has not been paid off by maturity date, balance is due.</t>
  </si>
  <si>
    <t>Actual months of repayment</t>
  </si>
  <si>
    <t>Effective interest rate</t>
  </si>
  <si>
    <t>&lt;-- first month's payment, no test for full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</si>
</sst>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.0&quot;x&quot;"/>
    <numFmt numFmtId="167" formatCode="&quot;$&quot;#,##0"/>
    <numFmt numFmtId="168" formatCode="#.00&quot;x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9" fontId="2" fillId="2" borderId="0" xfId="0" applyNumberFormat="1" applyFont="1" applyFill="1" applyAlignment="1">
      <alignment horizontal="right"/>
    </xf>
    <xf numFmtId="0" fontId="0" fillId="2" borderId="0" xfId="0" applyFill="1"/>
    <xf numFmtId="164" fontId="2" fillId="2" borderId="0" xfId="1" applyNumberFormat="1" applyFont="1" applyFill="1" applyAlignment="1">
      <alignment horizontal="right"/>
    </xf>
    <xf numFmtId="6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" fontId="0" fillId="2" borderId="0" xfId="0" applyNumberFormat="1" applyFill="1" applyAlignment="1">
      <alignment horizontal="right"/>
    </xf>
    <xf numFmtId="14" fontId="0" fillId="2" borderId="0" xfId="0" applyNumberFormat="1" applyFill="1"/>
    <xf numFmtId="6" fontId="2" fillId="2" borderId="0" xfId="0" applyNumberFormat="1" applyFont="1" applyFill="1"/>
    <xf numFmtId="6" fontId="0" fillId="2" borderId="0" xfId="0" applyNumberFormat="1" applyFill="1"/>
    <xf numFmtId="0" fontId="0" fillId="2" borderId="0" xfId="0" applyFill="1" applyAlignment="1">
      <alignment horizontal="left" indent="1"/>
    </xf>
    <xf numFmtId="9" fontId="2" fillId="2" borderId="0" xfId="2" applyFont="1" applyFill="1" applyAlignment="1">
      <alignment horizontal="right"/>
    </xf>
    <xf numFmtId="0" fontId="0" fillId="2" borderId="1" xfId="0" applyFont="1" applyFill="1" applyBorder="1"/>
    <xf numFmtId="9" fontId="0" fillId="2" borderId="2" xfId="0" applyNumberFormat="1" applyFont="1" applyFill="1" applyBorder="1" applyAlignment="1">
      <alignment horizontal="right"/>
    </xf>
    <xf numFmtId="6" fontId="0" fillId="2" borderId="2" xfId="0" applyNumberFormat="1" applyFont="1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/>
    </xf>
    <xf numFmtId="0" fontId="0" fillId="2" borderId="3" xfId="0" applyFont="1" applyFill="1" applyBorder="1"/>
    <xf numFmtId="0" fontId="0" fillId="2" borderId="1" xfId="0" applyFill="1" applyBorder="1"/>
    <xf numFmtId="167" fontId="0" fillId="2" borderId="2" xfId="0" applyNumberFormat="1" applyFill="1" applyBorder="1"/>
    <xf numFmtId="0" fontId="0" fillId="2" borderId="5" xfId="0" applyFill="1" applyBorder="1"/>
    <xf numFmtId="10" fontId="0" fillId="2" borderId="2" xfId="0" applyNumberFormat="1" applyFont="1" applyFill="1" applyBorder="1" applyAlignment="1">
      <alignment horizontal="right"/>
    </xf>
    <xf numFmtId="6" fontId="0" fillId="2" borderId="4" xfId="0" applyNumberFormat="1" applyFont="1" applyFill="1" applyBorder="1" applyAlignment="1">
      <alignment horizontal="right"/>
    </xf>
    <xf numFmtId="6" fontId="0" fillId="3" borderId="6" xfId="0" applyNumberFormat="1" applyFill="1" applyBorder="1"/>
    <xf numFmtId="9" fontId="0" fillId="2" borderId="2" xfId="2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A11" sqref="A11"/>
    </sheetView>
  </sheetViews>
  <sheetFormatPr defaultRowHeight="15" x14ac:dyDescent="0.25"/>
  <cols>
    <col min="1" max="1" width="9.7109375" style="2" customWidth="1"/>
    <col min="2" max="2" width="4.140625" style="2" bestFit="1" customWidth="1"/>
    <col min="3" max="3" width="26.5703125" style="2" customWidth="1"/>
    <col min="4" max="4" width="31.42578125" style="2" bestFit="1" customWidth="1"/>
    <col min="5" max="5" width="5.5703125" style="2" customWidth="1"/>
    <col min="6" max="6" width="26.7109375" style="2" bestFit="1" customWidth="1"/>
    <col min="7" max="16384" width="9.140625" style="2"/>
  </cols>
  <sheetData>
    <row r="1" spans="1:7" ht="15.75" thickBot="1" x14ac:dyDescent="0.3">
      <c r="C1" s="21" t="s">
        <v>9</v>
      </c>
      <c r="D1" s="21"/>
      <c r="F1" s="21" t="s">
        <v>10</v>
      </c>
      <c r="G1" s="21"/>
    </row>
    <row r="2" spans="1:7" ht="15.75" thickTop="1" x14ac:dyDescent="0.25">
      <c r="C2" s="19" t="s">
        <v>6</v>
      </c>
      <c r="D2" s="20">
        <v>250000</v>
      </c>
      <c r="F2" s="19" t="s">
        <v>12</v>
      </c>
      <c r="G2" s="26">
        <f>COUNTIF(D12:D71, "&gt;0")</f>
        <v>43</v>
      </c>
    </row>
    <row r="3" spans="1:7" x14ac:dyDescent="0.25">
      <c r="C3" s="13" t="s">
        <v>1</v>
      </c>
      <c r="D3" s="14">
        <v>0.3</v>
      </c>
      <c r="E3" s="1"/>
      <c r="F3" s="19" t="s">
        <v>13</v>
      </c>
      <c r="G3" s="25">
        <f>XIRR(D11:D71, A11:A71)</f>
        <v>0.33276702761650101</v>
      </c>
    </row>
    <row r="4" spans="1:7" x14ac:dyDescent="0.25">
      <c r="C4" s="13" t="s">
        <v>8</v>
      </c>
      <c r="D4" s="15">
        <v>500000</v>
      </c>
      <c r="E4" s="12"/>
      <c r="F4" s="19"/>
      <c r="G4" s="26"/>
    </row>
    <row r="5" spans="1:7" x14ac:dyDescent="0.25">
      <c r="C5" s="13" t="s">
        <v>2</v>
      </c>
      <c r="D5" s="22">
        <v>0.05</v>
      </c>
      <c r="E5" s="5"/>
      <c r="F5" s="19"/>
      <c r="G5" s="26"/>
    </row>
    <row r="6" spans="1:7" x14ac:dyDescent="0.25">
      <c r="C6" s="13" t="s">
        <v>3</v>
      </c>
      <c r="D6" s="16">
        <v>1.75</v>
      </c>
      <c r="E6" s="6"/>
      <c r="F6" s="19"/>
      <c r="G6" s="26"/>
    </row>
    <row r="7" spans="1:7" x14ac:dyDescent="0.25">
      <c r="C7" s="13" t="s">
        <v>4</v>
      </c>
      <c r="D7" s="17">
        <v>60</v>
      </c>
      <c r="E7" s="3"/>
      <c r="F7" s="19"/>
      <c r="G7" s="26"/>
    </row>
    <row r="8" spans="1:7" x14ac:dyDescent="0.25">
      <c r="C8" s="18" t="s">
        <v>5</v>
      </c>
      <c r="D8" s="23">
        <f>D4*D6</f>
        <v>875000</v>
      </c>
      <c r="E8" s="4"/>
      <c r="F8" s="27"/>
      <c r="G8" s="28"/>
    </row>
    <row r="9" spans="1:7" x14ac:dyDescent="0.25">
      <c r="D9" s="7"/>
      <c r="E9" s="7"/>
    </row>
    <row r="10" spans="1:7" x14ac:dyDescent="0.25">
      <c r="C10" s="11" t="s">
        <v>0</v>
      </c>
      <c r="D10" s="11" t="s">
        <v>7</v>
      </c>
    </row>
    <row r="11" spans="1:7" ht="15.75" thickBot="1" x14ac:dyDescent="0.3">
      <c r="A11" s="8">
        <v>42705</v>
      </c>
      <c r="B11" s="2">
        <v>0</v>
      </c>
      <c r="C11" s="9">
        <f>D2</f>
        <v>250000</v>
      </c>
      <c r="D11" s="10">
        <f>-D4</f>
        <v>-500000</v>
      </c>
      <c r="E11" s="10"/>
      <c r="F11" s="10"/>
    </row>
    <row r="12" spans="1:7" ht="15.75" thickBot="1" x14ac:dyDescent="0.3">
      <c r="A12" s="8">
        <v>42736</v>
      </c>
      <c r="B12" s="2">
        <v>1</v>
      </c>
      <c r="C12" s="10">
        <f>C11*((1+$D$3)^(1/12))</f>
        <v>255526.11264840397</v>
      </c>
      <c r="D12" s="24">
        <f>C11*D5</f>
        <v>12500</v>
      </c>
      <c r="E12" s="10" t="s">
        <v>14</v>
      </c>
    </row>
    <row r="13" spans="1:7" x14ac:dyDescent="0.25">
      <c r="A13" s="8">
        <v>42767</v>
      </c>
      <c r="B13" s="2">
        <v>2</v>
      </c>
      <c r="C13" s="10">
        <f t="shared" ref="C13:C71" si="0">C12*((1+$D$3)^(1/12))</f>
        <v>261174.37698081933</v>
      </c>
      <c r="D13" s="10">
        <f>IF(SUM($D$12:D12)+C12*($D$5)&lt;=$D$8, C12*($D$5), IF(SUM($D$12:D12)=$D$8, 0, $D$8-SUM($D$12:D12)))</f>
        <v>12776.305632420199</v>
      </c>
      <c r="E13" s="10"/>
    </row>
    <row r="14" spans="1:7" x14ac:dyDescent="0.25">
      <c r="A14" s="8">
        <v>42795</v>
      </c>
      <c r="B14" s="2">
        <v>3</v>
      </c>
      <c r="C14" s="10">
        <f t="shared" si="0"/>
        <v>266947.49309311027</v>
      </c>
      <c r="D14" s="10">
        <f>IF(SUM($D$12:D13)+C13*($D$5)&lt;=$D$8, C13*($D$5), IF(SUM($D$12:D13)=$D$8, 0, $D$8-SUM($D$12:D13)))</f>
        <v>13058.718849040968</v>
      </c>
      <c r="E14" s="10"/>
    </row>
    <row r="15" spans="1:7" x14ac:dyDescent="0.25">
      <c r="A15" s="8">
        <v>42826</v>
      </c>
      <c r="B15" s="2">
        <v>4</v>
      </c>
      <c r="C15" s="10">
        <f t="shared" si="0"/>
        <v>272848.22076527652</v>
      </c>
      <c r="D15" s="10">
        <f>IF(SUM($D$12:D14)+C14*($D$5)&lt;=$D$8, C14*($D$5), IF(SUM($D$12:D14)=$D$8, 0, $D$8-SUM($D$12:D14)))</f>
        <v>13347.374654655514</v>
      </c>
      <c r="E15" s="10"/>
    </row>
    <row r="16" spans="1:7" x14ac:dyDescent="0.25">
      <c r="A16" s="8">
        <v>42856</v>
      </c>
      <c r="B16" s="2">
        <v>5</v>
      </c>
      <c r="C16" s="10">
        <f t="shared" si="0"/>
        <v>278879.38078073855</v>
      </c>
      <c r="D16" s="10">
        <f>IF(SUM($D$12:D15)+C15*($D$5)&lt;=$D$8, C15*($D$5), IF(SUM($D$12:D15)=$D$8, 0, $D$8-SUM($D$12:D15)))</f>
        <v>13642.411038263826</v>
      </c>
      <c r="E16" s="10"/>
    </row>
    <row r="17" spans="1:5" x14ac:dyDescent="0.25">
      <c r="A17" s="8">
        <v>42887</v>
      </c>
      <c r="B17" s="2">
        <v>6</v>
      </c>
      <c r="C17" s="10">
        <f t="shared" si="0"/>
        <v>285043.85627478454</v>
      </c>
      <c r="D17" s="10">
        <f>IF(SUM($D$12:D16)+C16*($D$5)&lt;=$D$8, C16*($D$5), IF(SUM($D$12:D16)=$D$8, 0, $D$8-SUM($D$12:D16)))</f>
        <v>13943.969039036929</v>
      </c>
      <c r="E17" s="10"/>
    </row>
    <row r="18" spans="1:5" x14ac:dyDescent="0.25">
      <c r="A18" s="8">
        <v>42917</v>
      </c>
      <c r="B18" s="2">
        <v>7</v>
      </c>
      <c r="C18" s="10">
        <f t="shared" si="0"/>
        <v>291344.59411282424</v>
      </c>
      <c r="D18" s="10">
        <f>IF(SUM($D$12:D17)+C17*($D$5)&lt;=$D$8, C17*($D$5), IF(SUM($D$12:D17)=$D$8, 0, $D$8-SUM($D$12:D17)))</f>
        <v>14252.192813739228</v>
      </c>
      <c r="E18" s="10"/>
    </row>
    <row r="19" spans="1:5" x14ac:dyDescent="0.25">
      <c r="A19" s="8">
        <v>42948</v>
      </c>
      <c r="B19" s="2">
        <v>8</v>
      </c>
      <c r="C19" s="10">
        <f t="shared" si="0"/>
        <v>297784.60629910824</v>
      </c>
      <c r="D19" s="10">
        <f>IF(SUM($D$12:D18)+C18*($D$5)&lt;=$D$8, C18*($D$5), IF(SUM($D$12:D18)=$D$8, 0, $D$8-SUM($D$12:D18)))</f>
        <v>14567.229705641214</v>
      </c>
      <c r="E19" s="10"/>
    </row>
    <row r="20" spans="1:5" x14ac:dyDescent="0.25">
      <c r="A20" s="8">
        <v>42979</v>
      </c>
      <c r="B20" s="2">
        <v>9</v>
      </c>
      <c r="C20" s="10">
        <f t="shared" si="0"/>
        <v>304366.97141658625</v>
      </c>
      <c r="D20" s="10">
        <f>IF(SUM($D$12:D19)+C19*($D$5)&lt;=$D$8, C19*($D$5), IF(SUM($D$12:D19)=$D$8, 0, $D$8-SUM($D$12:D19)))</f>
        <v>14889.230314955414</v>
      </c>
      <c r="E20" s="10"/>
    </row>
    <row r="21" spans="1:5" x14ac:dyDescent="0.25">
      <c r="A21" s="8">
        <v>43009</v>
      </c>
      <c r="B21" s="2">
        <v>10</v>
      </c>
      <c r="C21" s="10">
        <f t="shared" si="0"/>
        <v>311094.83609859267</v>
      </c>
      <c r="D21" s="10">
        <f>IF(SUM($D$12:D20)+C20*($D$5)&lt;=$D$8, C20*($D$5), IF(SUM($D$12:D20)=$D$8, 0, $D$8-SUM($D$12:D20)))</f>
        <v>15218.348570829314</v>
      </c>
      <c r="E21" s="10"/>
    </row>
    <row r="22" spans="1:5" x14ac:dyDescent="0.25">
      <c r="A22" s="8">
        <v>43040</v>
      </c>
      <c r="B22" s="2">
        <v>11</v>
      </c>
      <c r="C22" s="10">
        <f t="shared" si="0"/>
        <v>317971.41653306305</v>
      </c>
      <c r="D22" s="10">
        <f>IF(SUM($D$12:D21)+C21*($D$5)&lt;=$D$8, C21*($D$5), IF(SUM($D$12:D21)=$D$8, 0, $D$8-SUM($D$12:D21)))</f>
        <v>15554.741804929634</v>
      </c>
      <c r="E22" s="10"/>
    </row>
    <row r="23" spans="1:5" x14ac:dyDescent="0.25">
      <c r="A23" s="8">
        <v>43070</v>
      </c>
      <c r="B23" s="2">
        <v>12</v>
      </c>
      <c r="C23" s="10">
        <f t="shared" si="0"/>
        <v>325000.00000000017</v>
      </c>
      <c r="D23" s="10">
        <f>IF(SUM($D$12:D22)+C22*($D$5)&lt;=$D$8, C22*($D$5), IF(SUM($D$12:D22)=$D$8, 0, $D$8-SUM($D$12:D22)))</f>
        <v>15898.570826653153</v>
      </c>
      <c r="E23" s="10"/>
    </row>
    <row r="24" spans="1:5" x14ac:dyDescent="0.25">
      <c r="A24" s="8">
        <v>43101</v>
      </c>
      <c r="B24" s="2">
        <v>13</v>
      </c>
      <c r="C24" s="10">
        <f t="shared" si="0"/>
        <v>332183.94644292531</v>
      </c>
      <c r="D24" s="10">
        <f>IF(SUM($D$12:D23)+C23*($D$5)&lt;=$D$8, C23*($D$5), IF(SUM($D$12:D23)=$D$8, 0, $D$8-SUM($D$12:D23)))</f>
        <v>16250.000000000009</v>
      </c>
      <c r="E24" s="10"/>
    </row>
    <row r="25" spans="1:5" x14ac:dyDescent="0.25">
      <c r="A25" s="8">
        <v>43132</v>
      </c>
      <c r="B25" s="2">
        <v>14</v>
      </c>
      <c r="C25" s="10">
        <f t="shared" si="0"/>
        <v>339526.6900750653</v>
      </c>
      <c r="D25" s="10">
        <f>IF(SUM($D$12:D24)+C24*($D$5)&lt;=$D$8, C24*($D$5), IF(SUM($D$12:D24)=$D$8, 0, $D$8-SUM($D$12:D24)))</f>
        <v>16609.197322146265</v>
      </c>
      <c r="E25" s="10"/>
    </row>
    <row r="26" spans="1:5" x14ac:dyDescent="0.25">
      <c r="A26" s="8">
        <v>43160</v>
      </c>
      <c r="B26" s="2">
        <v>15</v>
      </c>
      <c r="C26" s="10">
        <f t="shared" si="0"/>
        <v>347031.7410210435</v>
      </c>
      <c r="D26" s="10">
        <f>IF(SUM($D$12:D25)+C25*($D$5)&lt;=$D$8, C25*($D$5), IF(SUM($D$12:D25)=$D$8, 0, $D$8-SUM($D$12:D25)))</f>
        <v>16976.334503753267</v>
      </c>
      <c r="E26" s="10"/>
    </row>
    <row r="27" spans="1:5" x14ac:dyDescent="0.25">
      <c r="A27" s="8">
        <v>43191</v>
      </c>
      <c r="B27" s="2">
        <v>16</v>
      </c>
      <c r="C27" s="10">
        <f t="shared" si="0"/>
        <v>354702.68699485966</v>
      </c>
      <c r="D27" s="10">
        <f>IF(SUM($D$12:D26)+C26*($D$5)&lt;=$D$8, C26*($D$5), IF(SUM($D$12:D26)=$D$8, 0, $D$8-SUM($D$12:D26)))</f>
        <v>17351.587051052175</v>
      </c>
      <c r="E27" s="10"/>
    </row>
    <row r="28" spans="1:5" x14ac:dyDescent="0.25">
      <c r="A28" s="8">
        <v>43221</v>
      </c>
      <c r="B28" s="2">
        <v>17</v>
      </c>
      <c r="C28" s="10">
        <f t="shared" si="0"/>
        <v>362543.19501496031</v>
      </c>
      <c r="D28" s="10">
        <f>IF(SUM($D$12:D27)+C27*($D$5)&lt;=$D$8, C27*($D$5), IF(SUM($D$12:D27)=$D$8, 0, $D$8-SUM($D$12:D27)))</f>
        <v>17735.134349742984</v>
      </c>
      <c r="E28" s="10"/>
    </row>
    <row r="29" spans="1:5" x14ac:dyDescent="0.25">
      <c r="A29" s="8">
        <v>43252</v>
      </c>
      <c r="B29" s="2">
        <v>18</v>
      </c>
      <c r="C29" s="10">
        <f t="shared" si="0"/>
        <v>370557.01315722015</v>
      </c>
      <c r="D29" s="10">
        <f>IF(SUM($D$12:D28)+C28*($D$5)&lt;=$D$8, C28*($D$5), IF(SUM($D$12:D28)=$D$8, 0, $D$8-SUM($D$12:D28)))</f>
        <v>18127.159750748015</v>
      </c>
      <c r="E29" s="10"/>
    </row>
    <row r="30" spans="1:5" x14ac:dyDescent="0.25">
      <c r="A30" s="8">
        <v>43282</v>
      </c>
      <c r="B30" s="2">
        <v>19</v>
      </c>
      <c r="C30" s="10">
        <f t="shared" si="0"/>
        <v>378747.9723466718</v>
      </c>
      <c r="D30" s="10">
        <f>IF(SUM($D$12:D29)+C29*($D$5)&lt;=$D$8, C29*($D$5), IF(SUM($D$12:D29)=$D$8, 0, $D$8-SUM($D$12:D29)))</f>
        <v>18527.850657861007</v>
      </c>
      <c r="E30" s="10"/>
    </row>
    <row r="31" spans="1:5" x14ac:dyDescent="0.25">
      <c r="A31" s="8">
        <v>43313</v>
      </c>
      <c r="B31" s="2">
        <v>20</v>
      </c>
      <c r="C31" s="10">
        <f t="shared" si="0"/>
        <v>387119.98818884097</v>
      </c>
      <c r="D31" s="10">
        <f>IF(SUM($D$12:D30)+C30*($D$5)&lt;=$D$8, C30*($D$5), IF(SUM($D$12:D30)=$D$8, 0, $D$8-SUM($D$12:D30)))</f>
        <v>18937.398617333591</v>
      </c>
      <c r="E31" s="10"/>
    </row>
    <row r="32" spans="1:5" x14ac:dyDescent="0.25">
      <c r="A32" s="8">
        <v>43344</v>
      </c>
      <c r="B32" s="2">
        <v>21</v>
      </c>
      <c r="C32" s="10">
        <f t="shared" si="0"/>
        <v>395677.06284156238</v>
      </c>
      <c r="D32" s="10">
        <f>IF(SUM($D$12:D31)+C31*($D$5)&lt;=$D$8, C31*($D$5), IF(SUM($D$12:D31)=$D$8, 0, $D$8-SUM($D$12:D31)))</f>
        <v>19355.999409442051</v>
      </c>
      <c r="E32" s="10"/>
    </row>
    <row r="33" spans="1:5" x14ac:dyDescent="0.25">
      <c r="A33" s="8">
        <v>43374</v>
      </c>
      <c r="B33" s="2">
        <v>22</v>
      </c>
      <c r="C33" s="10">
        <f t="shared" si="0"/>
        <v>404423.28692817077</v>
      </c>
      <c r="D33" s="10">
        <f>IF(SUM($D$12:D32)+C32*($D$5)&lt;=$D$8, C32*($D$5), IF(SUM($D$12:D32)=$D$8, 0, $D$8-SUM($D$12:D32)))</f>
        <v>19783.853142078122</v>
      </c>
      <c r="E33" s="10"/>
    </row>
    <row r="34" spans="1:5" x14ac:dyDescent="0.25">
      <c r="A34" s="8">
        <v>43405</v>
      </c>
      <c r="B34" s="2">
        <v>23</v>
      </c>
      <c r="C34" s="10">
        <f t="shared" si="0"/>
        <v>413362.84149298223</v>
      </c>
      <c r="D34" s="10">
        <f>IF(SUM($D$12:D33)+C33*($D$5)&lt;=$D$8, C33*($D$5), IF(SUM($D$12:D33)=$D$8, 0, $D$8-SUM($D$12:D33)))</f>
        <v>20221.164346408539</v>
      </c>
      <c r="E34" s="10"/>
    </row>
    <row r="35" spans="1:5" x14ac:dyDescent="0.25">
      <c r="A35" s="8">
        <v>43435</v>
      </c>
      <c r="B35" s="2">
        <v>24</v>
      </c>
      <c r="C35" s="10">
        <f t="shared" si="0"/>
        <v>422500.00000000052</v>
      </c>
      <c r="D35" s="10">
        <f>IF(SUM($D$12:D34)+C34*($D$5)&lt;=$D$8, C34*($D$5), IF(SUM($D$12:D34)=$D$8, 0, $D$8-SUM($D$12:D34)))</f>
        <v>20668.142074649113</v>
      </c>
      <c r="E35" s="10"/>
    </row>
    <row r="36" spans="1:5" x14ac:dyDescent="0.25">
      <c r="A36" s="8">
        <v>43466</v>
      </c>
      <c r="B36" s="2">
        <v>25</v>
      </c>
      <c r="C36" s="10">
        <f t="shared" si="0"/>
        <v>431839.13037580322</v>
      </c>
      <c r="D36" s="10">
        <f>IF(SUM($D$12:D35)+C35*($D$5)&lt;=$D$8, C35*($D$5), IF(SUM($D$12:D35)=$D$8, 0, $D$8-SUM($D$12:D35)))</f>
        <v>21125.000000000029</v>
      </c>
      <c r="E36" s="10"/>
    </row>
    <row r="37" spans="1:5" x14ac:dyDescent="0.25">
      <c r="A37" s="8">
        <v>43497</v>
      </c>
      <c r="B37" s="2">
        <v>26</v>
      </c>
      <c r="C37" s="10">
        <f t="shared" si="0"/>
        <v>441384.69709758519</v>
      </c>
      <c r="D37" s="10">
        <f>IF(SUM($D$12:D36)+C36*($D$5)&lt;=$D$8, C36*($D$5), IF(SUM($D$12:D36)=$D$8, 0, $D$8-SUM($D$12:D36)))</f>
        <v>21591.956518790161</v>
      </c>
      <c r="E37" s="10"/>
    </row>
    <row r="38" spans="1:5" x14ac:dyDescent="0.25">
      <c r="A38" s="8">
        <v>43525</v>
      </c>
      <c r="B38" s="2">
        <v>27</v>
      </c>
      <c r="C38" s="10">
        <f t="shared" si="0"/>
        <v>451141.26332735689</v>
      </c>
      <c r="D38" s="10">
        <f>IF(SUM($D$12:D37)+C37*($D$5)&lt;=$D$8, C37*($D$5), IF(SUM($D$12:D37)=$D$8, 0, $D$8-SUM($D$12:D37)))</f>
        <v>22069.234854879262</v>
      </c>
      <c r="E38" s="10"/>
    </row>
    <row r="39" spans="1:5" x14ac:dyDescent="0.25">
      <c r="A39" s="8">
        <v>43556</v>
      </c>
      <c r="B39" s="2">
        <v>28</v>
      </c>
      <c r="C39" s="10">
        <f t="shared" si="0"/>
        <v>461113.4930933179</v>
      </c>
      <c r="D39" s="10">
        <f>IF(SUM($D$12:D38)+C38*($D$5)&lt;=$D$8, C38*($D$5), IF(SUM($D$12:D38)=$D$8, 0, $D$8-SUM($D$12:D38)))</f>
        <v>22557.063166367847</v>
      </c>
      <c r="E39" s="10"/>
    </row>
    <row r="40" spans="1:5" x14ac:dyDescent="0.25">
      <c r="A40" s="8">
        <v>43586</v>
      </c>
      <c r="B40" s="2">
        <v>29</v>
      </c>
      <c r="C40" s="10">
        <f t="shared" si="0"/>
        <v>471306.15351944877</v>
      </c>
      <c r="D40" s="10">
        <f>IF(SUM($D$12:D39)+C39*($D$5)&lt;=$D$8, C39*($D$5), IF(SUM($D$12:D39)=$D$8, 0, $D$8-SUM($D$12:D39)))</f>
        <v>23055.674654665898</v>
      </c>
      <c r="E40" s="10"/>
    </row>
    <row r="41" spans="1:5" x14ac:dyDescent="0.25">
      <c r="A41" s="8">
        <v>43617</v>
      </c>
      <c r="B41" s="2">
        <v>30</v>
      </c>
      <c r="C41" s="10">
        <f t="shared" si="0"/>
        <v>481724.11710438656</v>
      </c>
      <c r="D41" s="10">
        <f>IF(SUM($D$12:D40)+C40*($D$5)&lt;=$D$8, C40*($D$5), IF(SUM($D$12:D40)=$D$8, 0, $D$8-SUM($D$12:D40)))</f>
        <v>23565.307675972439</v>
      </c>
      <c r="E41" s="10"/>
    </row>
    <row r="42" spans="1:5" x14ac:dyDescent="0.25">
      <c r="A42" s="8">
        <v>43647</v>
      </c>
      <c r="B42" s="2">
        <v>31</v>
      </c>
      <c r="C42" s="10">
        <f t="shared" si="0"/>
        <v>492372.36405067373</v>
      </c>
      <c r="D42" s="10">
        <f>IF(SUM($D$12:D41)+C41*($D$5)&lt;=$D$8, C41*($D$5), IF(SUM($D$12:D41)=$D$8, 0, $D$8-SUM($D$12:D41)))</f>
        <v>24086.20585521933</v>
      </c>
      <c r="E42" s="10"/>
    </row>
    <row r="43" spans="1:5" x14ac:dyDescent="0.25">
      <c r="A43" s="8">
        <v>43678</v>
      </c>
      <c r="B43" s="2">
        <v>32</v>
      </c>
      <c r="C43" s="10">
        <f t="shared" si="0"/>
        <v>503255.98464549368</v>
      </c>
      <c r="D43" s="10">
        <f>IF(SUM($D$12:D42)+C42*($D$5)&lt;=$D$8, C42*($D$5), IF(SUM($D$12:D42)=$D$8, 0, $D$8-SUM($D$12:D42)))</f>
        <v>24618.618202533689</v>
      </c>
      <c r="E43" s="10"/>
    </row>
    <row r="44" spans="1:5" x14ac:dyDescent="0.25">
      <c r="A44" s="8">
        <v>43709</v>
      </c>
      <c r="B44" s="2">
        <v>33</v>
      </c>
      <c r="C44" s="10">
        <f t="shared" si="0"/>
        <v>514380.18169403152</v>
      </c>
      <c r="D44" s="10">
        <f>IF(SUM($D$12:D43)+C43*($D$5)&lt;=$D$8, C43*($D$5), IF(SUM($D$12:D43)=$D$8, 0, $D$8-SUM($D$12:D43)))</f>
        <v>25162.799232274687</v>
      </c>
      <c r="E44" s="10"/>
    </row>
    <row r="45" spans="1:5" x14ac:dyDescent="0.25">
      <c r="A45" s="8">
        <v>43739</v>
      </c>
      <c r="B45" s="2">
        <v>34</v>
      </c>
      <c r="C45" s="10">
        <f t="shared" si="0"/>
        <v>525750.27300662245</v>
      </c>
      <c r="D45" s="10">
        <f>IF(SUM($D$12:D44)+C44*($D$5)&lt;=$D$8, C44*($D$5), IF(SUM($D$12:D44)=$D$8, 0, $D$8-SUM($D$12:D44)))</f>
        <v>25719.009084701578</v>
      </c>
      <c r="E45" s="10"/>
    </row>
    <row r="46" spans="1:5" x14ac:dyDescent="0.25">
      <c r="A46" s="8">
        <v>43770</v>
      </c>
      <c r="B46" s="2">
        <v>35</v>
      </c>
      <c r="C46" s="10">
        <f t="shared" si="0"/>
        <v>537371.69394087745</v>
      </c>
      <c r="D46" s="10">
        <f>IF(SUM($D$12:D45)+C45*($D$5)&lt;=$D$8, C45*($D$5), IF(SUM($D$12:D45)=$D$8, 0, $D$8-SUM($D$12:D45)))</f>
        <v>26287.513650331122</v>
      </c>
      <c r="E46" s="10"/>
    </row>
    <row r="47" spans="1:5" x14ac:dyDescent="0.25">
      <c r="A47" s="8">
        <v>43800</v>
      </c>
      <c r="B47" s="2">
        <v>36</v>
      </c>
      <c r="C47" s="10">
        <f t="shared" si="0"/>
        <v>549250.00000000128</v>
      </c>
      <c r="D47" s="10">
        <f>IF(SUM($D$12:D46)+C46*($D$5)&lt;=$D$8, C46*($D$5), IF(SUM($D$12:D46)=$D$8, 0, $D$8-SUM($D$12:D46)))</f>
        <v>26868.584697043872</v>
      </c>
      <c r="E47" s="10"/>
    </row>
    <row r="48" spans="1:5" x14ac:dyDescent="0.25">
      <c r="A48" s="8">
        <v>43831</v>
      </c>
      <c r="B48" s="2">
        <v>37</v>
      </c>
      <c r="C48" s="10">
        <f t="shared" si="0"/>
        <v>561390.86948854488</v>
      </c>
      <c r="D48" s="10">
        <f>IF(SUM($D$12:D47)+C47*($D$5)&lt;=$D$8, C47*($D$5), IF(SUM($D$12:D47)=$D$8, 0, $D$8-SUM($D$12:D47)))</f>
        <v>27462.500000000065</v>
      </c>
      <c r="E48" s="10"/>
    </row>
    <row r="49" spans="1:5" x14ac:dyDescent="0.25">
      <c r="A49" s="8">
        <v>43862</v>
      </c>
      <c r="B49" s="2">
        <v>38</v>
      </c>
      <c r="C49" s="10">
        <f t="shared" si="0"/>
        <v>573800.10622686148</v>
      </c>
      <c r="D49" s="10">
        <f>IF(SUM($D$12:D48)+C48*($D$5)&lt;=$D$8, C48*($D$5), IF(SUM($D$12:D48)=$D$8, 0, $D$8-SUM($D$12:D48)))</f>
        <v>28069.543474427246</v>
      </c>
      <c r="E49" s="10"/>
    </row>
    <row r="50" spans="1:5" x14ac:dyDescent="0.25">
      <c r="A50" s="8">
        <v>43891</v>
      </c>
      <c r="B50" s="2">
        <v>39</v>
      </c>
      <c r="C50" s="10">
        <f t="shared" si="0"/>
        <v>586483.64232556464</v>
      </c>
      <c r="D50" s="10">
        <f>IF(SUM($D$12:D49)+C49*($D$5)&lt;=$D$8, C49*($D$5), IF(SUM($D$12:D49)=$D$8, 0, $D$8-SUM($D$12:D49)))</f>
        <v>28690.005311343077</v>
      </c>
      <c r="E50" s="10"/>
    </row>
    <row r="51" spans="1:5" x14ac:dyDescent="0.25">
      <c r="A51" s="8">
        <v>43922</v>
      </c>
      <c r="B51" s="2">
        <v>40</v>
      </c>
      <c r="C51" s="10">
        <f t="shared" si="0"/>
        <v>599447.54102131398</v>
      </c>
      <c r="D51" s="10">
        <f>IF(SUM($D$12:D50)+C50*($D$5)&lt;=$D$8, C50*($D$5), IF(SUM($D$12:D50)=$D$8, 0, $D$8-SUM($D$12:D50)))</f>
        <v>29324.182116278233</v>
      </c>
      <c r="E51" s="10"/>
    </row>
    <row r="52" spans="1:5" x14ac:dyDescent="0.25">
      <c r="A52" s="8">
        <v>43952</v>
      </c>
      <c r="B52" s="2">
        <v>41</v>
      </c>
      <c r="C52" s="10">
        <f t="shared" si="0"/>
        <v>612697.99957528419</v>
      </c>
      <c r="D52" s="10">
        <f>IF(SUM($D$12:D51)+C51*($D$5)&lt;=$D$8, C51*($D$5), IF(SUM($D$12:D51)=$D$8, 0, $D$8-SUM($D$12:D51)))</f>
        <v>29972.377051065701</v>
      </c>
      <c r="E52" s="10"/>
    </row>
    <row r="53" spans="1:5" x14ac:dyDescent="0.25">
      <c r="A53" s="8">
        <v>43983</v>
      </c>
      <c r="B53" s="2">
        <v>42</v>
      </c>
      <c r="C53" s="10">
        <f t="shared" si="0"/>
        <v>626241.35223570338</v>
      </c>
      <c r="D53" s="10">
        <f>IF(SUM($D$12:D52)+C52*($D$5)&lt;=$D$8, C52*($D$5), IF(SUM($D$12:D52)=$D$8, 0, $D$8-SUM($D$12:D52)))</f>
        <v>30634.89997876421</v>
      </c>
      <c r="E53" s="10"/>
    </row>
    <row r="54" spans="1:5" x14ac:dyDescent="0.25">
      <c r="A54" s="8">
        <v>44013</v>
      </c>
      <c r="B54" s="2">
        <v>43</v>
      </c>
      <c r="C54" s="10">
        <f t="shared" si="0"/>
        <v>640084.07326587674</v>
      </c>
      <c r="D54" s="10">
        <f>IF(SUM($D$12:D53)+C53*($D$5)&lt;=$D$8, C53*($D$5), IF(SUM($D$12:D53)=$D$8, 0, $D$8-SUM($D$12:D53)))</f>
        <v>23946.609999961103</v>
      </c>
      <c r="E54" s="10"/>
    </row>
    <row r="55" spans="1:5" x14ac:dyDescent="0.25">
      <c r="A55" s="8">
        <v>44044</v>
      </c>
      <c r="B55" s="2">
        <v>44</v>
      </c>
      <c r="C55" s="10">
        <f t="shared" si="0"/>
        <v>654232.7800391427</v>
      </c>
      <c r="D55" s="10">
        <f>IF(SUM($D$12:D54)+C54*($D$5)&lt;=$D$8, C54*($D$5), IF(SUM($D$12:D54)=$D$8, 0, $D$8-SUM($D$12:D54)))</f>
        <v>0</v>
      </c>
      <c r="E55" s="10"/>
    </row>
    <row r="56" spans="1:5" x14ac:dyDescent="0.25">
      <c r="A56" s="8">
        <v>44075</v>
      </c>
      <c r="B56" s="2">
        <v>45</v>
      </c>
      <c r="C56" s="10">
        <f t="shared" si="0"/>
        <v>668694.23620224185</v>
      </c>
      <c r="D56" s="10">
        <f>IF(SUM($D$12:D55)+C55*($D$5)&lt;=$D$8, C55*($D$5), IF(SUM($D$12:D55)=$D$8, 0, $D$8-SUM($D$12:D55)))</f>
        <v>0</v>
      </c>
      <c r="E56" s="10"/>
    </row>
    <row r="57" spans="1:5" x14ac:dyDescent="0.25">
      <c r="A57" s="8">
        <v>44105</v>
      </c>
      <c r="B57" s="2">
        <v>46</v>
      </c>
      <c r="C57" s="10">
        <f t="shared" si="0"/>
        <v>683475.35490861</v>
      </c>
      <c r="D57" s="10">
        <f>IF(SUM($D$12:D56)+C56*($D$5)&lt;=$D$8, C56*($D$5), IF(SUM($D$12:D56)=$D$8, 0, $D$8-SUM($D$12:D56)))</f>
        <v>0</v>
      </c>
      <c r="E57" s="10"/>
    </row>
    <row r="58" spans="1:5" x14ac:dyDescent="0.25">
      <c r="A58" s="8">
        <v>44136</v>
      </c>
      <c r="B58" s="2">
        <v>47</v>
      </c>
      <c r="C58" s="10">
        <f t="shared" si="0"/>
        <v>698583.2021231415</v>
      </c>
      <c r="D58" s="10">
        <f>IF(SUM($D$12:D57)+C57*($D$5)&lt;=$D$8, C57*($D$5), IF(SUM($D$12:D57)=$D$8, 0, $D$8-SUM($D$12:D57)))</f>
        <v>0</v>
      </c>
      <c r="E58" s="10"/>
    </row>
    <row r="59" spans="1:5" x14ac:dyDescent="0.25">
      <c r="A59" s="8">
        <v>44166</v>
      </c>
      <c r="B59" s="2">
        <v>48</v>
      </c>
      <c r="C59" s="10">
        <f t="shared" si="0"/>
        <v>714025.00000000244</v>
      </c>
      <c r="D59" s="10">
        <f>IF(SUM($D$12:D58)+C58*($D$5)&lt;=$D$8, C58*($D$5), IF(SUM($D$12:D58)=$D$8, 0, $D$8-SUM($D$12:D58)))</f>
        <v>0</v>
      </c>
      <c r="E59" s="10"/>
    </row>
    <row r="60" spans="1:5" x14ac:dyDescent="0.25">
      <c r="A60" s="8">
        <v>44197</v>
      </c>
      <c r="B60" s="2">
        <v>49</v>
      </c>
      <c r="C60" s="10">
        <f t="shared" si="0"/>
        <v>729808.13033510908</v>
      </c>
      <c r="D60" s="10">
        <f>IF(SUM($D$12:D59)+C59*($D$5)&lt;=$D$8, C59*($D$5), IF(SUM($D$12:D59)=$D$8, 0, $D$8-SUM($D$12:D59)))</f>
        <v>0</v>
      </c>
      <c r="E60" s="10"/>
    </row>
    <row r="61" spans="1:5" x14ac:dyDescent="0.25">
      <c r="A61" s="8">
        <v>44228</v>
      </c>
      <c r="B61" s="2">
        <v>50</v>
      </c>
      <c r="C61" s="10">
        <f t="shared" si="0"/>
        <v>745940.13809492067</v>
      </c>
      <c r="D61" s="10">
        <f>IF(SUM($D$12:D60)+C60*($D$5)&lt;=$D$8, C60*($D$5), IF(SUM($D$12:D60)=$D$8, 0, $D$8-SUM($D$12:D60)))</f>
        <v>0</v>
      </c>
      <c r="E61" s="10"/>
    </row>
    <row r="62" spans="1:5" x14ac:dyDescent="0.25">
      <c r="A62" s="8">
        <v>44256</v>
      </c>
      <c r="B62" s="2">
        <v>51</v>
      </c>
      <c r="C62" s="10">
        <f t="shared" si="0"/>
        <v>762428.73502323485</v>
      </c>
      <c r="D62" s="10">
        <f>IF(SUM($D$12:D61)+C61*($D$5)&lt;=$D$8, C61*($D$5), IF(SUM($D$12:D61)=$D$8, 0, $D$8-SUM($D$12:D61)))</f>
        <v>0</v>
      </c>
      <c r="E62" s="10"/>
    </row>
    <row r="63" spans="1:5" x14ac:dyDescent="0.25">
      <c r="A63" s="8">
        <v>44287</v>
      </c>
      <c r="B63" s="2">
        <v>52</v>
      </c>
      <c r="C63" s="10">
        <f t="shared" si="0"/>
        <v>779281.80332770897</v>
      </c>
      <c r="D63" s="10">
        <f>IF(SUM($D$12:D62)+C62*($D$5)&lt;=$D$8, C62*($D$5), IF(SUM($D$12:D62)=$D$8, 0, $D$8-SUM($D$12:D62)))</f>
        <v>0</v>
      </c>
      <c r="E63" s="10"/>
    </row>
    <row r="64" spans="1:5" x14ac:dyDescent="0.25">
      <c r="A64" s="8">
        <v>44317</v>
      </c>
      <c r="B64" s="2">
        <v>53</v>
      </c>
      <c r="C64" s="10">
        <f t="shared" si="0"/>
        <v>796507.39944787021</v>
      </c>
      <c r="D64" s="10">
        <f>IF(SUM($D$12:D63)+C63*($D$5)&lt;=$D$8, C63*($D$5), IF(SUM($D$12:D63)=$D$8, 0, $D$8-SUM($D$12:D63)))</f>
        <v>0</v>
      </c>
      <c r="E64" s="10"/>
    </row>
    <row r="65" spans="1:5" x14ac:dyDescent="0.25">
      <c r="A65" s="8">
        <v>44348</v>
      </c>
      <c r="B65" s="2">
        <v>54</v>
      </c>
      <c r="C65" s="10">
        <f t="shared" si="0"/>
        <v>814113.75790641515</v>
      </c>
      <c r="D65" s="10">
        <f>IF(SUM($D$12:D64)+C64*($D$5)&lt;=$D$8, C64*($D$5), IF(SUM($D$12:D64)=$D$8, 0, $D$8-SUM($D$12:D64)))</f>
        <v>0</v>
      </c>
      <c r="E65" s="10"/>
    </row>
    <row r="66" spans="1:5" x14ac:dyDescent="0.25">
      <c r="A66" s="8">
        <v>44378</v>
      </c>
      <c r="B66" s="2">
        <v>55</v>
      </c>
      <c r="C66" s="10">
        <f t="shared" si="0"/>
        <v>832109.29524564045</v>
      </c>
      <c r="D66" s="10">
        <f>IF(SUM($D$12:D65)+C65*($D$5)&lt;=$D$8, C65*($D$5), IF(SUM($D$12:D65)=$D$8, 0, $D$8-SUM($D$12:D65)))</f>
        <v>0</v>
      </c>
      <c r="E66" s="10"/>
    </row>
    <row r="67" spans="1:5" x14ac:dyDescent="0.25">
      <c r="A67" s="8">
        <v>44409</v>
      </c>
      <c r="B67" s="2">
        <v>56</v>
      </c>
      <c r="C67" s="10">
        <f t="shared" si="0"/>
        <v>850502.61405088624</v>
      </c>
      <c r="D67" s="10">
        <f>IF(SUM($D$12:D66)+C66*($D$5)&lt;=$D$8, C66*($D$5), IF(SUM($D$12:D66)=$D$8, 0, $D$8-SUM($D$12:D66)))</f>
        <v>0</v>
      </c>
      <c r="E67" s="10"/>
    </row>
    <row r="68" spans="1:5" x14ac:dyDescent="0.25">
      <c r="A68" s="8">
        <v>44440</v>
      </c>
      <c r="B68" s="2">
        <v>57</v>
      </c>
      <c r="C68" s="10">
        <f t="shared" si="0"/>
        <v>869302.50706291525</v>
      </c>
      <c r="D68" s="10">
        <f>IF(SUM($D$12:D67)+C67*($D$5)&lt;=$D$8, C67*($D$5), IF(SUM($D$12:D67)=$D$8, 0, $D$8-SUM($D$12:D67)))</f>
        <v>0</v>
      </c>
      <c r="E68" s="10"/>
    </row>
    <row r="69" spans="1:5" x14ac:dyDescent="0.25">
      <c r="A69" s="8">
        <v>44470</v>
      </c>
      <c r="B69" s="2">
        <v>58</v>
      </c>
      <c r="C69" s="10">
        <f t="shared" si="0"/>
        <v>888517.96138119383</v>
      </c>
      <c r="D69" s="10">
        <f>IF(SUM($D$12:D68)+C68*($D$5)&lt;=$D$8, C68*($D$5), IF(SUM($D$12:D68)=$D$8, 0, $D$8-SUM($D$12:D68)))</f>
        <v>0</v>
      </c>
      <c r="E69" s="10"/>
    </row>
    <row r="70" spans="1:5" ht="15.75" thickBot="1" x14ac:dyDescent="0.3">
      <c r="A70" s="8">
        <v>44501</v>
      </c>
      <c r="B70" s="2">
        <v>59</v>
      </c>
      <c r="C70" s="10">
        <f t="shared" si="0"/>
        <v>908158.16276008473</v>
      </c>
      <c r="D70" s="10">
        <f>IF(SUM($D$12:D69)+C69*($D$5)&lt;=$D$8, C69*($D$5), IF(SUM($D$12:D69)=$D$8, 0, $D$8-SUM($D$12:D69)))</f>
        <v>0</v>
      </c>
      <c r="E70" s="10"/>
    </row>
    <row r="71" spans="1:5" ht="15.75" thickBot="1" x14ac:dyDescent="0.3">
      <c r="A71" s="8">
        <v>44531</v>
      </c>
      <c r="B71" s="2">
        <v>60</v>
      </c>
      <c r="C71" s="10">
        <f t="shared" si="0"/>
        <v>928232.50000000396</v>
      </c>
      <c r="D71" s="24">
        <f>IF(SUM($D$12:D70)+C70*($D$5)&lt;=$D$8, $D$8-SUM($D$12:$D$70), IF(SUM($D$12:D70)=$D$8, 0, $D$8-SUM($D$12:D70)))</f>
        <v>0</v>
      </c>
      <c r="E71" s="10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 royalty model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Belcher Desktop</dc:creator>
  <cp:lastModifiedBy>Nick</cp:lastModifiedBy>
  <dcterms:created xsi:type="dcterms:W3CDTF">2017-06-30T17:41:48Z</dcterms:created>
  <dcterms:modified xsi:type="dcterms:W3CDTF">2017-07-07T17:50:55Z</dcterms:modified>
</cp:coreProperties>
</file>